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<sst xmlns="http://schemas.openxmlformats.org/spreadsheetml/2006/main" count="163" uniqueCount="112">
  <si>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</si>
  <si>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</si>
  <si>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</si>
  <si>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</si>
  <si>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</si>
  <si>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</si>
  <si>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</si>
  <si>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</si>
  <si>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</si>
  <si>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</si>
  <si>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</si>
  <si>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</si>
  <si>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</si>
  <si>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</si>
  <si>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</si>
  <si>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</si>
  <si>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</si>
  <si>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</si>
  <si>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</si>
  <si>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</si>
  <si>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</si>
  <si>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</si>
  <si>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</si>
  <si>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</si>
  <si>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</si>
  <si>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</si>
  <si>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</si>
  <si>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</si>
  <si>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</si>
  <si>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</si>
  <si>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</si>
  <si>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</si>
  <si>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</si>
  <si>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</si>
  <si>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</si>
  <si>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</si>
  <si>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</si>
  <si>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</si>
  <si>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</si>
  <si>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</si>
  <si>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</si>
  <si>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</si>
  <si>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</si>
  <si>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</si>
  <si>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</si>
  <si>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</si>
  <si>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</si>
  <si>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</si>
  <si>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</si>
  <si>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</si>
  <si>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</si>
  <si>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</si>
  <si>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</si>
  <si>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</si>
  <si>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</si>
  <si>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</si>
  <si>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</si>
  <si>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</si>
  <si>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</si>
  <si>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</si>
  <si>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</si>
  <si>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</si>
  <si>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</si>
  <si>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</si>
  <si>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</si>
  <si>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</si>
  <si>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</si>
  <si>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</si>
  <si>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</si>
  <si>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</si>
  <si>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</si>
  <si>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</si>
  <si>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</si>
  <si>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</si>
  <si>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</si>
  <si>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</si>
  <si>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</si>
  <si>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</si>
  <si>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</si>
  <si>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</si>
  <si>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</si>
  <si>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</si>
  <si>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</si>
  <si>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</si>
  <si>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</si>
  <si>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</si>
  <si>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</si>
  <si>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</si>
  <si>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</si>
  <si>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</si>
  <si>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</si>
  <si>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</si>
  <si>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</si>
  <si>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</si>
  <si>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</si>
  <si>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</si>
  <si>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</si>
  <si>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</si>
  <si>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</si>
  <si>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</si>
  <si>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</si>
  <si>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</si>
  <si>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</si>
  <si>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</si>
  <si>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</si>
  <si>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</si>
  <si>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</si>
  <si>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</si>
  <si>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</si>
  <si>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</si>
  <si>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</si>
  <si>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16.05.2017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</si>
</sst>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32397212"/>
        <c:axId val="23139453"/>
      </c:bar3D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39453"/>
        <c:crosses val="autoZero"/>
        <c:auto val="1"/>
        <c:lblOffset val="100"/>
        <c:tickLblSkip val="1"/>
        <c:noMultiLvlLbl val="0"/>
      </c:catAx>
      <c:valAx>
        <c:axId val="23139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7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6928486"/>
        <c:axId val="62356375"/>
      </c:bar3DChart>
      <c:catAx>
        <c:axId val="6928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56375"/>
        <c:crosses val="autoZero"/>
        <c:auto val="1"/>
        <c:lblOffset val="100"/>
        <c:tickLblSkip val="1"/>
        <c:noMultiLvlLbl val="0"/>
      </c:catAx>
      <c:valAx>
        <c:axId val="62356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8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24336464"/>
        <c:axId val="17701585"/>
      </c:bar3D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25096538"/>
        <c:axId val="24542251"/>
      </c:bar3D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42251"/>
        <c:crosses val="autoZero"/>
        <c:auto val="1"/>
        <c:lblOffset val="100"/>
        <c:tickLblSkip val="1"/>
        <c:noMultiLvlLbl val="0"/>
      </c:catAx>
      <c:valAx>
        <c:axId val="2454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19553668"/>
        <c:axId val="41765285"/>
      </c:bar3D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65285"/>
        <c:crosses val="autoZero"/>
        <c:auto val="1"/>
        <c:lblOffset val="100"/>
        <c:tickLblSkip val="2"/>
        <c:noMultiLvlLbl val="0"/>
      </c:catAx>
      <c:valAx>
        <c:axId val="41765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36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40343246"/>
        <c:axId val="27544895"/>
      </c:bar3D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44895"/>
        <c:crosses val="autoZero"/>
        <c:auto val="1"/>
        <c:lblOffset val="100"/>
        <c:tickLblSkip val="1"/>
        <c:noMultiLvlLbl val="0"/>
      </c:catAx>
      <c:valAx>
        <c:axId val="27544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46577464"/>
        <c:axId val="16543993"/>
      </c:bar3D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543993"/>
        <c:crosses val="autoZero"/>
        <c:auto val="1"/>
        <c:lblOffset val="100"/>
        <c:tickLblSkip val="1"/>
        <c:noMultiLvlLbl val="0"/>
      </c:catAx>
      <c:valAx>
        <c:axId val="16543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7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14678210"/>
        <c:axId val="64995027"/>
      </c:bar3D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78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48084332"/>
        <c:axId val="30105805"/>
      </c:bar3D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8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</f>
        <v>228051.2</v>
      </c>
      <c r="E6" s="3">
        <f>D6/D151*100</f>
        <v>39.36432601050826</v>
      </c>
      <c r="F6" s="3">
        <f>D6/B6*100</f>
        <v>79.85640280050957</v>
      </c>
      <c r="G6" s="3">
        <f aca="true" t="shared" si="0" ref="G6:G43">D6/C6*100</f>
        <v>36.14013073768108</v>
      </c>
      <c r="H6" s="47">
        <f>B6-D6</f>
        <v>57525.399999999965</v>
      </c>
      <c r="I6" s="47">
        <f aca="true" t="shared" si="1" ref="I6:I43">C6-D6</f>
        <v>402968.0999999999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6699.4+11261.7+10.2+8073.8+9792.3+0.1+0.8+7352+6.6+10108.4-0.1+7942.1+9848.6-0.1+7861.7</f>
        <v>78957.49999999999</v>
      </c>
      <c r="E7" s="95">
        <f>D7/D6*100</f>
        <v>34.622707532343604</v>
      </c>
      <c r="F7" s="95">
        <f>D7/B7*100</f>
        <v>76.70848395881158</v>
      </c>
      <c r="G7" s="95">
        <f>D7/C7*100</f>
        <v>32.44546536020496</v>
      </c>
      <c r="H7" s="105">
        <f>B7-D7</f>
        <v>23974.40000000001</v>
      </c>
      <c r="I7" s="105">
        <f t="shared" si="1"/>
        <v>164397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12945+14658+9353.4+10.2+0.1+7+16015+13071.9+6973.3+1906+3.4+7.6+13882.5+6.6+747.5+21101.8+2656.1+15.6+10047+6403+9848.6+12369.9+15042.4</f>
        <v>167071.9</v>
      </c>
      <c r="E8" s="1">
        <f>D8/D6*100</f>
        <v>73.26069759773245</v>
      </c>
      <c r="F8" s="1">
        <f>D8/B8*100</f>
        <v>79.34374394492589</v>
      </c>
      <c r="G8" s="1">
        <f t="shared" si="0"/>
        <v>33.90182037332771</v>
      </c>
      <c r="H8" s="44">
        <f>B8-D8</f>
        <v>43495.30000000002</v>
      </c>
      <c r="I8" s="44">
        <f t="shared" si="1"/>
        <v>325739.1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</f>
        <v>21.700000000000003</v>
      </c>
      <c r="E9" s="12">
        <f>D9/D6*100</f>
        <v>0.009515407066483317</v>
      </c>
      <c r="F9" s="120">
        <f>D9/B9*100</f>
        <v>44.83471074380166</v>
      </c>
      <c r="G9" s="1">
        <f t="shared" si="0"/>
        <v>23.45945945945946</v>
      </c>
      <c r="H9" s="44">
        <f aca="true" t="shared" si="2" ref="H9:H43">B9-D9</f>
        <v>26.699999999999996</v>
      </c>
      <c r="I9" s="44">
        <f t="shared" si="1"/>
        <v>70.8</v>
      </c>
    </row>
    <row r="10" spans="1:9" ht="18">
      <c r="A10" s="23" t="s">
        <v>1</v>
      </c>
      <c r="B10" s="42">
        <v>15274.4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</f>
        <v>12648.7</v>
      </c>
      <c r="E10" s="1">
        <f>D10/D6*100</f>
        <v>5.54642992450818</v>
      </c>
      <c r="F10" s="1">
        <f aca="true" t="shared" si="3" ref="F10:F41">D10/B10*100</f>
        <v>82.80979940292255</v>
      </c>
      <c r="G10" s="1">
        <f t="shared" si="0"/>
        <v>46.05975638621343</v>
      </c>
      <c r="H10" s="44">
        <f t="shared" si="2"/>
        <v>2625.699999999999</v>
      </c>
      <c r="I10" s="44">
        <f t="shared" si="1"/>
        <v>14812.8</v>
      </c>
    </row>
    <row r="11" spans="1:9" ht="18">
      <c r="A11" s="23" t="s">
        <v>0</v>
      </c>
      <c r="B11" s="42">
        <v>46842.7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</f>
        <v>41269.9</v>
      </c>
      <c r="E11" s="1">
        <f>D11/D6*100</f>
        <v>18.096769497376027</v>
      </c>
      <c r="F11" s="1">
        <f t="shared" si="3"/>
        <v>88.10316228569233</v>
      </c>
      <c r="G11" s="1">
        <f t="shared" si="0"/>
        <v>51.01315813870124</v>
      </c>
      <c r="H11" s="44">
        <f t="shared" si="2"/>
        <v>5572.799999999996</v>
      </c>
      <c r="I11" s="44">
        <f t="shared" si="1"/>
        <v>39630.6</v>
      </c>
    </row>
    <row r="12" spans="1:9" ht="18">
      <c r="A12" s="23" t="s">
        <v>14</v>
      </c>
      <c r="B12" s="42">
        <v>5838.7</v>
      </c>
      <c r="C12" s="43">
        <v>14045.5</v>
      </c>
      <c r="D12" s="44">
        <f>276.3+3.4+1.2+766.5+1.2+207.2+488.1+284.1+207.8+0.1+1.2+2.8+9+434.7+164.8+490.2+0.8+3.6+1.2+150.2+3.6+534.8+237.6+35.2+0.2+10.9+298.8+1.2</f>
        <v>4616.699999999999</v>
      </c>
      <c r="E12" s="1">
        <f>D12/D6*100</f>
        <v>2.0244138158448624</v>
      </c>
      <c r="F12" s="1">
        <f t="shared" si="3"/>
        <v>79.07068354256938</v>
      </c>
      <c r="G12" s="1">
        <f t="shared" si="0"/>
        <v>32.86960236374639</v>
      </c>
      <c r="H12" s="44">
        <f t="shared" si="2"/>
        <v>1222.000000000001</v>
      </c>
      <c r="I12" s="44">
        <f t="shared" si="1"/>
        <v>9428.800000000001</v>
      </c>
    </row>
    <row r="13" spans="1:9" ht="18.75" thickBot="1">
      <c r="A13" s="23" t="s">
        <v>28</v>
      </c>
      <c r="B13" s="43">
        <f>B6-B8-B9-B10-B11-B12</f>
        <v>7005.1999999999725</v>
      </c>
      <c r="C13" s="43">
        <f>C6-C8-C9-C10-C11-C12</f>
        <v>15708.29999999993</v>
      </c>
      <c r="D13" s="43">
        <f>D6-D8-D9-D10-D11-D12</f>
        <v>2422.300000000023</v>
      </c>
      <c r="E13" s="1">
        <f>D13/D6*100</f>
        <v>1.0621737574720163</v>
      </c>
      <c r="F13" s="1">
        <f t="shared" si="3"/>
        <v>34.57859875521088</v>
      </c>
      <c r="G13" s="1">
        <f t="shared" si="0"/>
        <v>15.42051017614913</v>
      </c>
      <c r="H13" s="44">
        <f t="shared" si="2"/>
        <v>4582.89999999995</v>
      </c>
      <c r="I13" s="44">
        <f t="shared" si="1"/>
        <v>13285.999999999907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173711.6</v>
      </c>
      <c r="C18" s="46">
        <f>329127.1+600+14307.6+200+1333.8+15842.2</f>
        <v>361410.69999999995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</f>
        <v>135284.30000000005</v>
      </c>
      <c r="E18" s="3">
        <f>D18/D151*100</f>
        <v>23.35166528088168</v>
      </c>
      <c r="F18" s="3">
        <f>D18/B18*100</f>
        <v>77.87867937431929</v>
      </c>
      <c r="G18" s="3">
        <f t="shared" si="0"/>
        <v>37.43228963613973</v>
      </c>
      <c r="H18" s="47">
        <f>B18-D18</f>
        <v>38427.29999999996</v>
      </c>
      <c r="I18" s="47">
        <f t="shared" si="1"/>
        <v>226126.3999999999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</f>
        <v>84238.00000000003</v>
      </c>
      <c r="E19" s="95">
        <f>D19/D18*100</f>
        <v>62.26738801176486</v>
      </c>
      <c r="F19" s="95">
        <f t="shared" si="3"/>
        <v>83.80989903572555</v>
      </c>
      <c r="G19" s="95">
        <f t="shared" si="0"/>
        <v>35.17163488938669</v>
      </c>
      <c r="H19" s="105">
        <f t="shared" si="2"/>
        <v>16272.799999999974</v>
      </c>
      <c r="I19" s="105">
        <f t="shared" si="1"/>
        <v>155267.49999999997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173711.6</v>
      </c>
      <c r="C25" s="43">
        <f>C18</f>
        <v>361410.69999999995</v>
      </c>
      <c r="D25" s="43">
        <f>D18</f>
        <v>135284.30000000005</v>
      </c>
      <c r="E25" s="1">
        <f>D25/D18*100</f>
        <v>100</v>
      </c>
      <c r="F25" s="1">
        <f t="shared" si="3"/>
        <v>77.87867937431929</v>
      </c>
      <c r="G25" s="1">
        <f t="shared" si="0"/>
        <v>37.43228963613973</v>
      </c>
      <c r="H25" s="44">
        <f t="shared" si="2"/>
        <v>38427.29999999996</v>
      </c>
      <c r="I25" s="44">
        <f t="shared" si="1"/>
        <v>226126.3999999999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</f>
        <v>21309.2</v>
      </c>
      <c r="E33" s="3">
        <f>D33/D151*100</f>
        <v>3.6782191710594927</v>
      </c>
      <c r="F33" s="3">
        <f>D33/B33*100</f>
        <v>84.70485351989507</v>
      </c>
      <c r="G33" s="3">
        <f t="shared" si="0"/>
        <v>33.18978071493876</v>
      </c>
      <c r="H33" s="47">
        <f t="shared" si="2"/>
        <v>3847.7999999999993</v>
      </c>
      <c r="I33" s="47">
        <f t="shared" si="1"/>
        <v>42894.90000000001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1743.2+1833.7+1830.2+1935.3+81+1854.2+129.9+1804.7+34.4+1.5+1881.6+1967.7+0.1+1784.4+235.6</f>
        <v>17117.5</v>
      </c>
      <c r="E34" s="1">
        <f>D34/D33*100</f>
        <v>80.32915360501566</v>
      </c>
      <c r="F34" s="1">
        <f t="shared" si="3"/>
        <v>86.83752618949782</v>
      </c>
      <c r="G34" s="1">
        <f t="shared" si="0"/>
        <v>32.64823069191171</v>
      </c>
      <c r="H34" s="44">
        <f t="shared" si="2"/>
        <v>2594.5999999999985</v>
      </c>
      <c r="I34" s="44">
        <f t="shared" si="1"/>
        <v>35312.6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1636.9</v>
      </c>
      <c r="C36" s="43">
        <v>2945.3</v>
      </c>
      <c r="D36" s="44">
        <f>5.4+1.2+41.8+16.1+2.9+29.7+160.9+0.8+93.4+46.9+11.2+0.1+15.2+184.7+9.2+183.2+0.9+11.9+0.1+174+0.1+59.2+12.8+2+8.2+325.6+7.6-0.1+53.7</f>
        <v>1458.7</v>
      </c>
      <c r="E36" s="1">
        <f>D36/D33*100</f>
        <v>6.8454001088731635</v>
      </c>
      <c r="F36" s="1">
        <f t="shared" si="3"/>
        <v>89.1135683303806</v>
      </c>
      <c r="G36" s="1">
        <f t="shared" si="0"/>
        <v>49.52636403761926</v>
      </c>
      <c r="H36" s="44">
        <f t="shared" si="2"/>
        <v>178.20000000000005</v>
      </c>
      <c r="I36" s="44">
        <f t="shared" si="1"/>
        <v>1486.6000000000001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7.4+12.3+6.1+3.3+9.3+3.2+58.1</f>
        <v>99.70000000000002</v>
      </c>
      <c r="E37" s="17">
        <f>D37/D33*100</f>
        <v>0.4678730313667337</v>
      </c>
      <c r="F37" s="17">
        <f t="shared" si="3"/>
        <v>41.181330028913685</v>
      </c>
      <c r="G37" s="17">
        <f t="shared" si="0"/>
        <v>11.645835766849668</v>
      </c>
      <c r="H37" s="53">
        <f t="shared" si="2"/>
        <v>142.39999999999998</v>
      </c>
      <c r="I37" s="53">
        <f t="shared" si="1"/>
        <v>756.4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0.11966662286711843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3540.4000000000015</v>
      </c>
      <c r="C39" s="42">
        <f>C33-C34-C36-C37-C35-C38</f>
        <v>7891.8000000000075</v>
      </c>
      <c r="D39" s="42">
        <f>D33-D34-D36-D37-D35-D38</f>
        <v>2607.800000000001</v>
      </c>
      <c r="E39" s="1">
        <f>D39/D33*100</f>
        <v>12.237906631877316</v>
      </c>
      <c r="F39" s="1">
        <f t="shared" si="3"/>
        <v>73.65834368997854</v>
      </c>
      <c r="G39" s="1">
        <f t="shared" si="0"/>
        <v>33.04442585975315</v>
      </c>
      <c r="H39" s="44">
        <f>B39-D39</f>
        <v>932.6000000000004</v>
      </c>
      <c r="I39" s="44">
        <f t="shared" si="1"/>
        <v>5284.000000000006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987.1</v>
      </c>
      <c r="C43" s="46">
        <f>1548.6+6.6+21.9+503.3</f>
        <v>2080.4</v>
      </c>
      <c r="D43" s="47">
        <f>29.1+22+50.2+8.1+0.6+111.5+89.2+3+14.7+7.1+8.4+11.5+17.6+100.3+27.2+6.2-0.1+30.1+12.7+5+6.1+5+7.2+55.8+7.4+109.8-0.1+35+11.8+22.6</f>
        <v>814.9999999999999</v>
      </c>
      <c r="E43" s="3">
        <f>D43/D151*100</f>
        <v>0.1406786094463183</v>
      </c>
      <c r="F43" s="3">
        <f>D43/B43*100</f>
        <v>82.56508965656974</v>
      </c>
      <c r="G43" s="3">
        <f t="shared" si="0"/>
        <v>39.17515862334166</v>
      </c>
      <c r="H43" s="47">
        <f t="shared" si="2"/>
        <v>172.10000000000014</v>
      </c>
      <c r="I43" s="47">
        <f t="shared" si="1"/>
        <v>1265.4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102.9+155.5+3.1+3.7+452.3+6+17.2+314.1+59.3+95.2+2.2+579+1.9+71.6+375.2+7+7.3+568.3+0.1+96.1+326.4+4.1+518.1-0.1+350</f>
        <v>4116.5</v>
      </c>
      <c r="E45" s="3">
        <f>D45/D151*100</f>
        <v>0.7105564365469562</v>
      </c>
      <c r="F45" s="3">
        <f>D45/B45*100</f>
        <v>82.76867397205187</v>
      </c>
      <c r="G45" s="3">
        <f aca="true" t="shared" si="4" ref="G45:G76">D45/C45*100</f>
        <v>34.92110620970478</v>
      </c>
      <c r="H45" s="47">
        <f>B45-D45</f>
        <v>857</v>
      </c>
      <c r="I45" s="47">
        <f aca="true" t="shared" si="5" ref="I45:I77">C45-D45</f>
        <v>7671.5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102.7+154.9+447.3+314.1+572.1+284.8+559+325.4+510.8+301.6</f>
        <v>3572.7000000000003</v>
      </c>
      <c r="E46" s="1">
        <f>D46/D45*100</f>
        <v>86.78974857281672</v>
      </c>
      <c r="F46" s="1">
        <f aca="true" t="shared" si="6" ref="F46:F74">D46/B46*100</f>
        <v>83.71095855104386</v>
      </c>
      <c r="G46" s="1">
        <f t="shared" si="4"/>
        <v>33.92974158807943</v>
      </c>
      <c r="H46" s="44">
        <f aca="true" t="shared" si="7" ref="H46:H74">B46-D46</f>
        <v>695.1999999999994</v>
      </c>
      <c r="I46" s="44">
        <f t="shared" si="5"/>
        <v>6957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0.009716992590793151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5.4+5.6+7.3+6</f>
        <v>24.3</v>
      </c>
      <c r="E48" s="1">
        <f>D48/D45*100</f>
        <v>0.5903072998906839</v>
      </c>
      <c r="F48" s="1">
        <f t="shared" si="6"/>
        <v>75</v>
      </c>
      <c r="G48" s="1">
        <f t="shared" si="4"/>
        <v>32.70524899057873</v>
      </c>
      <c r="H48" s="44">
        <f t="shared" si="7"/>
        <v>8.099999999999998</v>
      </c>
      <c r="I48" s="44">
        <f t="shared" si="5"/>
        <v>50.000000000000014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3.1+3.5+1+0.7+59.3+95.2+2.2+6-0.1+53.5+89.7+6.2+7.2+73.9+0.4+4+3.2+30.6</f>
        <v>439.59999999999997</v>
      </c>
      <c r="E49" s="1">
        <f>D49/D45*100</f>
        <v>10.67897485728167</v>
      </c>
      <c r="F49" s="1">
        <f t="shared" si="6"/>
        <v>80.35094132699689</v>
      </c>
      <c r="G49" s="1">
        <f t="shared" si="4"/>
        <v>50.81493468963125</v>
      </c>
      <c r="H49" s="44">
        <f t="shared" si="7"/>
        <v>107.50000000000006</v>
      </c>
      <c r="I49" s="44">
        <f t="shared" si="5"/>
        <v>425.50000000000006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79.49999999999976</v>
      </c>
      <c r="E50" s="1">
        <f>D50/D45*100</f>
        <v>1.9312522774201326</v>
      </c>
      <c r="F50" s="1">
        <f t="shared" si="6"/>
        <v>63.447725458898276</v>
      </c>
      <c r="G50" s="1">
        <f t="shared" si="4"/>
        <v>25.03937007874014</v>
      </c>
      <c r="H50" s="44">
        <f t="shared" si="7"/>
        <v>45.80000000000058</v>
      </c>
      <c r="I50" s="44">
        <f t="shared" si="5"/>
        <v>237.9999999999995</v>
      </c>
    </row>
    <row r="51" spans="1:9" ht="18.75" thickBot="1">
      <c r="A51" s="22" t="s">
        <v>4</v>
      </c>
      <c r="B51" s="45">
        <f>11337.9-60</f>
        <v>11277.9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</f>
        <v>8134</v>
      </c>
      <c r="E51" s="3">
        <f>D51/D151*100</f>
        <v>1.4040243058114763</v>
      </c>
      <c r="F51" s="3">
        <f>D51/B51*100</f>
        <v>72.12335629860169</v>
      </c>
      <c r="G51" s="3">
        <f t="shared" si="4"/>
        <v>32.64267626603741</v>
      </c>
      <c r="H51" s="47">
        <f>B51-D51</f>
        <v>3143.8999999999996</v>
      </c>
      <c r="I51" s="47">
        <f t="shared" si="5"/>
        <v>16784.3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392.4+738.8+389.6+752.9+403.1+730.4+397.8+724.9+1.1+0.1+403</f>
        <v>4934.1</v>
      </c>
      <c r="E52" s="1">
        <f>D52/D51*100</f>
        <v>60.660191787558404</v>
      </c>
      <c r="F52" s="1">
        <f t="shared" si="6"/>
        <v>79.13298691301001</v>
      </c>
      <c r="G52" s="1">
        <f t="shared" si="4"/>
        <v>32.35602712237859</v>
      </c>
      <c r="H52" s="44">
        <f t="shared" si="7"/>
        <v>1301.0999999999995</v>
      </c>
      <c r="I52" s="44">
        <f t="shared" si="5"/>
        <v>10315.3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356.8</v>
      </c>
      <c r="C54" s="43">
        <v>810.2</v>
      </c>
      <c r="D54" s="44">
        <f>1.9+1.9+0.5+7.4+2.1+1.2+12.9+5.1+0.1+4.5+16.8+19.2+9.7+3.1+1.1+1.4+2.5+5.7+19.9+0.8+28.2+4+19.8+8.2+38.7+4.3+0.2+18.2</f>
        <v>239.39999999999998</v>
      </c>
      <c r="E54" s="1">
        <f>D54/D51*100</f>
        <v>2.943201376936316</v>
      </c>
      <c r="F54" s="1">
        <f t="shared" si="6"/>
        <v>67.0964125560538</v>
      </c>
      <c r="G54" s="1">
        <f t="shared" si="4"/>
        <v>29.548259688965683</v>
      </c>
      <c r="H54" s="44">
        <f t="shared" si="7"/>
        <v>117.40000000000003</v>
      </c>
      <c r="I54" s="44">
        <f t="shared" si="5"/>
        <v>570.8000000000001</v>
      </c>
    </row>
    <row r="55" spans="1:9" ht="18">
      <c r="A55" s="23" t="s">
        <v>0</v>
      </c>
      <c r="B55" s="42">
        <v>650.3</v>
      </c>
      <c r="C55" s="43">
        <v>1048.5</v>
      </c>
      <c r="D55" s="44">
        <f>0.5+0.6+7.5+73.9+2.1+51.2+20.8+16.3+5.9+0.4+16.8+14.9+10.4+71.4+0.3+1.2+1.4+16+1.2+0.1+25+43+3.8+1.3+4.1+73.9-0.2+14.3</f>
        <v>478.10000000000014</v>
      </c>
      <c r="E55" s="1">
        <f>D55/D51*100</f>
        <v>5.877796901893289</v>
      </c>
      <c r="F55" s="1">
        <f t="shared" si="6"/>
        <v>73.51991388589884</v>
      </c>
      <c r="G55" s="1">
        <f t="shared" si="4"/>
        <v>45.59847401049119</v>
      </c>
      <c r="H55" s="44">
        <f t="shared" si="7"/>
        <v>172.19999999999982</v>
      </c>
      <c r="I55" s="44">
        <f t="shared" si="5"/>
        <v>570.3999999999999</v>
      </c>
    </row>
    <row r="56" spans="1:9" ht="18">
      <c r="A56" s="23" t="s">
        <v>14</v>
      </c>
      <c r="B56" s="42">
        <v>216.2</v>
      </c>
      <c r="C56" s="43">
        <v>518.9</v>
      </c>
      <c r="D56" s="43">
        <f>34+46+40+40</f>
        <v>160</v>
      </c>
      <c r="E56" s="1">
        <f>D56/D51*100</f>
        <v>1.967051880993361</v>
      </c>
      <c r="F56" s="1">
        <f>D56/B56*100</f>
        <v>74.00555041628122</v>
      </c>
      <c r="G56" s="1">
        <f>D56/C56*100</f>
        <v>30.834457506263252</v>
      </c>
      <c r="H56" s="44">
        <f t="shared" si="7"/>
        <v>56.19999999999999</v>
      </c>
      <c r="I56" s="44">
        <f t="shared" si="5"/>
        <v>358.9</v>
      </c>
    </row>
    <row r="57" spans="1:9" ht="18.75" thickBot="1">
      <c r="A57" s="23" t="s">
        <v>28</v>
      </c>
      <c r="B57" s="43">
        <f>B51-B52-B55-B54-B53-B56</f>
        <v>3819.3999999999996</v>
      </c>
      <c r="C57" s="43">
        <f>C51-C52-C55-C54-C53-C56</f>
        <v>7278.3</v>
      </c>
      <c r="D57" s="43">
        <f>D51-D52-D55-D54-D53-D56</f>
        <v>2322.399999999999</v>
      </c>
      <c r="E57" s="1">
        <f>D57/D51*100</f>
        <v>28.551758052618624</v>
      </c>
      <c r="F57" s="1">
        <f t="shared" si="6"/>
        <v>60.805362098758955</v>
      </c>
      <c r="G57" s="1">
        <f t="shared" si="4"/>
        <v>31.908550073506163</v>
      </c>
      <c r="H57" s="44">
        <f>B57-D57</f>
        <v>1497.0000000000005</v>
      </c>
      <c r="I57" s="44">
        <f>C57-D57</f>
        <v>4955.9000000000015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2012.5</v>
      </c>
      <c r="C59" s="46">
        <f>7844.6+200</f>
        <v>8044.6</v>
      </c>
      <c r="D59" s="47">
        <f>55.6+0.2+146.1+0.4+60.8+0.4+59.3+73.6+0.1+18.6+1.9+67.3+0.4+57.5+0.6+144.6-4.5+32.9+1.2+79.7+73.5+4+0.1+78.7+72.2+0.1+9.9+53</f>
        <v>1088.2000000000003</v>
      </c>
      <c r="E59" s="3">
        <f>D59/D151*100</f>
        <v>0.18783615067421305</v>
      </c>
      <c r="F59" s="3">
        <f>D59/B59*100</f>
        <v>54.072049689441</v>
      </c>
      <c r="G59" s="3">
        <f t="shared" si="4"/>
        <v>13.527086492802628</v>
      </c>
      <c r="H59" s="47">
        <f>B59-D59</f>
        <v>924.2999999999997</v>
      </c>
      <c r="I59" s="47">
        <f t="shared" si="5"/>
        <v>6956.4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55.6+146.1+60.8+59.3+73.6+0.1+67.3+144.6-4.5+79.7+66.8+72.2-0.1+53</f>
        <v>874.5</v>
      </c>
      <c r="E60" s="1">
        <f>D60/D59*100</f>
        <v>80.36206579672852</v>
      </c>
      <c r="F60" s="1">
        <f t="shared" si="6"/>
        <v>73.32103630418378</v>
      </c>
      <c r="G60" s="1">
        <f t="shared" si="4"/>
        <v>30.15205323587215</v>
      </c>
      <c r="H60" s="44">
        <f t="shared" si="7"/>
        <v>318.20000000000005</v>
      </c>
      <c r="I60" s="44">
        <f t="shared" si="5"/>
        <v>2025.8000000000002</v>
      </c>
    </row>
    <row r="61" spans="1:9" ht="18">
      <c r="A61" s="23" t="s">
        <v>1</v>
      </c>
      <c r="B61" s="42">
        <v>343.7</v>
      </c>
      <c r="C61" s="43">
        <f>337.1+6</f>
        <v>343.1</v>
      </c>
      <c r="D61" s="44">
        <v>3.2</v>
      </c>
      <c r="E61" s="1">
        <f>D61/D59*100</f>
        <v>0.2940635912516081</v>
      </c>
      <c r="F61" s="1">
        <f>D61/B61*100</f>
        <v>0.9310445155659005</v>
      </c>
      <c r="G61" s="1">
        <f t="shared" si="4"/>
        <v>0.9326726901777908</v>
      </c>
      <c r="H61" s="44">
        <f t="shared" si="7"/>
        <v>340.5</v>
      </c>
      <c r="I61" s="44">
        <f t="shared" si="5"/>
        <v>339.90000000000003</v>
      </c>
    </row>
    <row r="62" spans="1:9" ht="18">
      <c r="A62" s="23" t="s">
        <v>0</v>
      </c>
      <c r="B62" s="42">
        <v>237.8</v>
      </c>
      <c r="C62" s="43">
        <v>451.8</v>
      </c>
      <c r="D62" s="44">
        <f>0.4+18.6+55.1+0.5+32.9+0.7+67.5+3.7+0.4+6.3</f>
        <v>186.1</v>
      </c>
      <c r="E62" s="1">
        <f>D62/D59*100</f>
        <v>17.101635728726333</v>
      </c>
      <c r="F62" s="1">
        <f t="shared" si="6"/>
        <v>78.25904121110176</v>
      </c>
      <c r="G62" s="1">
        <f t="shared" si="4"/>
        <v>41.19079238601151</v>
      </c>
      <c r="H62" s="44">
        <f t="shared" si="7"/>
        <v>51.70000000000002</v>
      </c>
      <c r="I62" s="44">
        <f t="shared" si="5"/>
        <v>265.70000000000005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238.3</v>
      </c>
      <c r="C64" s="43">
        <f>C59-C60-C62-C63-C61</f>
        <v>642.3000000000001</v>
      </c>
      <c r="D64" s="43">
        <f>D59-D60-D62-D63-D61</f>
        <v>24.40000000000028</v>
      </c>
      <c r="E64" s="1">
        <f>D64/D59*100</f>
        <v>2.2422348832935373</v>
      </c>
      <c r="F64" s="1">
        <f t="shared" si="6"/>
        <v>10.239194292908216</v>
      </c>
      <c r="G64" s="1">
        <f t="shared" si="4"/>
        <v>3.79884789039394</v>
      </c>
      <c r="H64" s="44">
        <f t="shared" si="7"/>
        <v>213.89999999999972</v>
      </c>
      <c r="I64" s="44">
        <f t="shared" si="5"/>
        <v>617.8999999999997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230.79999999999995</v>
      </c>
      <c r="E69" s="35">
        <f>D69/D151*100</f>
        <v>0.03983880130087149</v>
      </c>
      <c r="F69" s="3">
        <f>D69/B69*100</f>
        <v>70.32297379646556</v>
      </c>
      <c r="G69" s="3">
        <f t="shared" si="4"/>
        <v>50.119435396308354</v>
      </c>
      <c r="H69" s="47">
        <f>B69-D69</f>
        <v>97.40000000000003</v>
      </c>
      <c r="I69" s="47">
        <f t="shared" si="5"/>
        <v>229.70000000000005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19.2+1.5+170.6+1.2+17.7+0.1+11+3</f>
        <v>224.29999999999995</v>
      </c>
      <c r="E70" s="1">
        <f>D70/D69*100</f>
        <v>97.18370883882149</v>
      </c>
      <c r="F70" s="1">
        <f t="shared" si="6"/>
        <v>77.74696707105717</v>
      </c>
      <c r="G70" s="1">
        <f t="shared" si="4"/>
        <v>77.61245674740482</v>
      </c>
      <c r="H70" s="44">
        <f t="shared" si="7"/>
        <v>64.20000000000005</v>
      </c>
      <c r="I70" s="44">
        <f t="shared" si="5"/>
        <v>64.70000000000005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2.8979045920642004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4066.7</v>
      </c>
      <c r="C77" s="62">
        <f>10000-100-5823.7</f>
        <v>4076.3</v>
      </c>
      <c r="D77" s="63"/>
      <c r="E77" s="41"/>
      <c r="F77" s="41"/>
      <c r="G77" s="41"/>
      <c r="H77" s="63">
        <f>B77-D77</f>
        <v>4066.7</v>
      </c>
      <c r="I77" s="63">
        <f t="shared" si="5"/>
        <v>4076.3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68272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</f>
        <v>32255.7</v>
      </c>
      <c r="E90" s="3">
        <f>D90/D151*100</f>
        <v>5.567714138303816</v>
      </c>
      <c r="F90" s="3">
        <f aca="true" t="shared" si="10" ref="F90:F96">D90/B90*100</f>
        <v>47.24586946332318</v>
      </c>
      <c r="G90" s="3">
        <f t="shared" si="8"/>
        <v>20.385930695027916</v>
      </c>
      <c r="H90" s="47">
        <f aca="true" t="shared" si="11" ref="H90:H96">B90-D90</f>
        <v>36016.3</v>
      </c>
      <c r="I90" s="47">
        <f t="shared" si="9"/>
        <v>125969.59999999999</v>
      </c>
    </row>
    <row r="91" spans="1:9" ht="18">
      <c r="A91" s="23" t="s">
        <v>3</v>
      </c>
      <c r="B91" s="42">
        <v>62378.4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</f>
        <v>29106.9</v>
      </c>
      <c r="E91" s="1">
        <f>D91/D90*100</f>
        <v>90.23800444572588</v>
      </c>
      <c r="F91" s="1">
        <f t="shared" si="10"/>
        <v>46.66182524720096</v>
      </c>
      <c r="G91" s="1">
        <f t="shared" si="8"/>
        <v>19.682756717937895</v>
      </c>
      <c r="H91" s="44">
        <f t="shared" si="11"/>
        <v>33271.5</v>
      </c>
      <c r="I91" s="44">
        <f t="shared" si="9"/>
        <v>118773.30000000002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48.5+5.1+5+1.3+22.8+67.3+62.7+3.5+1.4+40.6+112.7+571.4+55.5+1.7+2.4+3.1+83.6+0.9+1.4</f>
        <v>1090.9</v>
      </c>
      <c r="E92" s="1">
        <f>D92/D90*100</f>
        <v>3.3820379033783174</v>
      </c>
      <c r="F92" s="1">
        <f t="shared" si="10"/>
        <v>68.19829957489372</v>
      </c>
      <c r="G92" s="1">
        <f t="shared" si="8"/>
        <v>41.62787147981379</v>
      </c>
      <c r="H92" s="44">
        <f t="shared" si="11"/>
        <v>508.6999999999998</v>
      </c>
      <c r="I92" s="44">
        <f t="shared" si="9"/>
        <v>1529.6999999999998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2057.899999999999</v>
      </c>
      <c r="E94" s="1">
        <f>D94/D90*100</f>
        <v>6.3799576508958085</v>
      </c>
      <c r="F94" s="1">
        <f t="shared" si="10"/>
        <v>47.92501164415464</v>
      </c>
      <c r="G94" s="1">
        <f>D94/C94*100</f>
        <v>26.64120655058587</v>
      </c>
      <c r="H94" s="44">
        <f t="shared" si="11"/>
        <v>2236.099999999999</v>
      </c>
      <c r="I94" s="44">
        <f>C94-D94</f>
        <v>5666.599999999977</v>
      </c>
    </row>
    <row r="95" spans="1:9" ht="18.75">
      <c r="A95" s="108" t="s">
        <v>12</v>
      </c>
      <c r="B95" s="111">
        <f>29018.3-90</f>
        <v>28928.3</v>
      </c>
      <c r="C95" s="113">
        <f>59880.5+5316.8</f>
        <v>65197.3</v>
      </c>
      <c r="D95" s="112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</f>
        <v>23133.4</v>
      </c>
      <c r="E95" s="107">
        <f>D95/D151*100</f>
        <v>3.9930975997122213</v>
      </c>
      <c r="F95" s="110">
        <f t="shared" si="10"/>
        <v>79.96805895956555</v>
      </c>
      <c r="G95" s="106">
        <f>D95/C95*100</f>
        <v>35.48214419922297</v>
      </c>
      <c r="H95" s="112">
        <f t="shared" si="11"/>
        <v>5794.899999999998</v>
      </c>
      <c r="I95" s="122">
        <f>C95-D95</f>
        <v>42063.9</v>
      </c>
    </row>
    <row r="96" spans="1:9" ht="18.75" thickBot="1">
      <c r="A96" s="109" t="s">
        <v>85</v>
      </c>
      <c r="B96" s="114">
        <v>4344.7</v>
      </c>
      <c r="C96" s="115">
        <f>10660.3-133.5</f>
        <v>10526.8</v>
      </c>
      <c r="D96" s="116">
        <f>69.1+1043.7+68.3+1051.8+1+68.3+66.1+938.4+3+68.7+11.3</f>
        <v>3389.7</v>
      </c>
      <c r="E96" s="117">
        <f>D96/D95*100</f>
        <v>14.652839617176895</v>
      </c>
      <c r="F96" s="118">
        <f t="shared" si="10"/>
        <v>78.01919580178148</v>
      </c>
      <c r="G96" s="119">
        <f>D96/C96*100</f>
        <v>32.200668769236614</v>
      </c>
      <c r="H96" s="123">
        <f t="shared" si="11"/>
        <v>955</v>
      </c>
      <c r="I96" s="124">
        <f>C96-D96</f>
        <v>7137.099999999999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v>6026.8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139.4+4+202+15.3+32.9+18.1+0.4+4+39.7+141.6+9.9+31.3+27.6+1.1+399+127.2+7.6+63.2+113+70.6+140+195.7+6.2+179.8+200.1+39.2+404.4+43.9+5.5+14.3+123.2+146.6+30.6+5+8.3+5+134.6+84.2+7.5+24+0.1+12.8+4.1+20+155.6</f>
        <v>3438.5999999999995</v>
      </c>
      <c r="E102" s="19">
        <f>D102/D151*100</f>
        <v>0.593542903609951</v>
      </c>
      <c r="F102" s="19">
        <f>D102/B102*100</f>
        <v>57.0551536470432</v>
      </c>
      <c r="G102" s="19">
        <f aca="true" t="shared" si="12" ref="G102:G149">D102/C102*100</f>
        <v>26.929492751920677</v>
      </c>
      <c r="H102" s="79">
        <f aca="true" t="shared" si="13" ref="H102:H107">B102-D102</f>
        <v>2588.2000000000007</v>
      </c>
      <c r="I102" s="79">
        <f aca="true" t="shared" si="14" ref="I102:I149">C102-D102</f>
        <v>9330.300000000003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17.3+10+11+0.1+10.9</f>
        <v>49.3</v>
      </c>
      <c r="E103" s="83">
        <f>D103/D102*100</f>
        <v>1.433723026813238</v>
      </c>
      <c r="F103" s="1">
        <f>D103/B103*100</f>
        <v>45.56377079482439</v>
      </c>
      <c r="G103" s="83">
        <f>D103/C103*100</f>
        <v>19.027402547279042</v>
      </c>
      <c r="H103" s="87">
        <f t="shared" si="13"/>
        <v>58.900000000000006</v>
      </c>
      <c r="I103" s="87">
        <f t="shared" si="14"/>
        <v>209.8</v>
      </c>
    </row>
    <row r="104" spans="1:9" ht="18">
      <c r="A104" s="85" t="s">
        <v>49</v>
      </c>
      <c r="B104" s="74">
        <v>5027.7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139.3+4+202+15.3-0.1+4+25.4+141.4+9.8+31.2+1.1+390.1+50+2+0.1+51.6+111.9+69.9+132+193.8+143.3+175.1+39.1+393+24.9+117+131.2+30.6+5+5+134.6+137.3</f>
        <v>2910.9</v>
      </c>
      <c r="E104" s="1">
        <f>D104/D102*100</f>
        <v>84.65363810853256</v>
      </c>
      <c r="F104" s="1">
        <f aca="true" t="shared" si="15" ref="F104:F149">D104/B104*100</f>
        <v>57.89724923921475</v>
      </c>
      <c r="G104" s="1">
        <f t="shared" si="12"/>
        <v>27.753782786533566</v>
      </c>
      <c r="H104" s="44">
        <f t="shared" si="13"/>
        <v>2116.7999999999997</v>
      </c>
      <c r="I104" s="44">
        <f t="shared" si="14"/>
        <v>7577.4000000000015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890.9000000000005</v>
      </c>
      <c r="C106" s="88">
        <f>C102-C103-C104</f>
        <v>2021.5</v>
      </c>
      <c r="D106" s="88">
        <f>D102-D103-D104</f>
        <v>478.3999999999992</v>
      </c>
      <c r="E106" s="84">
        <f>D106/D102*100</f>
        <v>13.912638864654198</v>
      </c>
      <c r="F106" s="84">
        <f t="shared" si="15"/>
        <v>53.69850712762363</v>
      </c>
      <c r="G106" s="84">
        <f t="shared" si="12"/>
        <v>23.665594855305425</v>
      </c>
      <c r="H106" s="124">
        <f>B106-D106</f>
        <v>412.50000000000136</v>
      </c>
      <c r="I106" s="124">
        <f t="shared" si="14"/>
        <v>1543.1000000000008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138084.7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121477.8</v>
      </c>
      <c r="E107" s="82">
        <f>D107/D151*100</f>
        <v>20.968500592144746</v>
      </c>
      <c r="F107" s="82">
        <f>D107/B107*100</f>
        <v>87.97339603880806</v>
      </c>
      <c r="G107" s="82">
        <f t="shared" si="12"/>
        <v>22.679517381286036</v>
      </c>
      <c r="H107" s="81">
        <f t="shared" si="13"/>
        <v>16606.90000000001</v>
      </c>
      <c r="I107" s="81">
        <f t="shared" si="14"/>
        <v>414149.99999999994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12.6+3.2+110.8+149.9+0.1+86+66+19.9+30.9+1.3+4.4+3.9+8.5+1.6+0.1+167.2+12.2+0.7+2+1.4+0.1+115.6+14.7+10.7+8.1+0.6</f>
        <v>832.5000000000002</v>
      </c>
      <c r="E108" s="6">
        <f>D108/D107*100</f>
        <v>0.6853104023945117</v>
      </c>
      <c r="F108" s="6">
        <f t="shared" si="15"/>
        <v>40.92719138685415</v>
      </c>
      <c r="G108" s="6">
        <f t="shared" si="12"/>
        <v>20.326692059771467</v>
      </c>
      <c r="H108" s="61">
        <f aca="true" t="shared" si="16" ref="H108:H149">B108-D108</f>
        <v>1201.5999999999997</v>
      </c>
      <c r="I108" s="61">
        <f t="shared" si="14"/>
        <v>3263.0999999999995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68.3+138.7+47.8+60.9+18.1+30+81.4+40.6+14.7+2.7</f>
        <v>503.20000000000005</v>
      </c>
      <c r="E109" s="1">
        <f>D109/D108*100</f>
        <v>60.444444444444436</v>
      </c>
      <c r="F109" s="1">
        <f t="shared" si="15"/>
        <v>36.52729384436702</v>
      </c>
      <c r="G109" s="1">
        <f t="shared" si="12"/>
        <v>19.105474979117627</v>
      </c>
      <c r="H109" s="44">
        <f t="shared" si="16"/>
        <v>874.3999999999999</v>
      </c>
      <c r="I109" s="44">
        <f t="shared" si="14"/>
        <v>2130.6000000000004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11.8+87.5+28</f>
        <v>127.3</v>
      </c>
      <c r="E110" s="6">
        <f>D110/D107*100</f>
        <v>0.10479280987966526</v>
      </c>
      <c r="F110" s="6">
        <f>D110/B110*100</f>
        <v>22.34509390907495</v>
      </c>
      <c r="G110" s="6">
        <f t="shared" si="12"/>
        <v>10.830355623617491</v>
      </c>
      <c r="H110" s="61">
        <f t="shared" si="16"/>
        <v>442.40000000000003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44</v>
      </c>
      <c r="I113" s="61">
        <f t="shared" si="14"/>
        <v>60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136.4+40+10+2+0.1+10.6+142+54.3+10.6+6.6+21.9+41.3+8.2+239.5+0.2+6.2+0.7+26.9+145.7+54.9+4+2</f>
        <v>964.1</v>
      </c>
      <c r="E114" s="6">
        <f>D114/D107*100</f>
        <v>0.7936429536919504</v>
      </c>
      <c r="F114" s="6">
        <f t="shared" si="15"/>
        <v>71.71762255448932</v>
      </c>
      <c r="G114" s="6">
        <f t="shared" si="12"/>
        <v>33.069218632091655</v>
      </c>
      <c r="H114" s="61">
        <f t="shared" si="16"/>
        <v>380.19999999999993</v>
      </c>
      <c r="I114" s="61">
        <f t="shared" si="14"/>
        <v>1951.3000000000002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39+5+6.2+39.1+4.9+0.4+0.8+39+0.1+5.5+0.9+39+4.8+1.3</f>
        <v>186.00000000000006</v>
      </c>
      <c r="E118" s="6">
        <f>D118/D107*100</f>
        <v>0.1531143962106657</v>
      </c>
      <c r="F118" s="6">
        <f t="shared" si="15"/>
        <v>82.30088495575224</v>
      </c>
      <c r="G118" s="6">
        <f t="shared" si="12"/>
        <v>43.99243140964996</v>
      </c>
      <c r="H118" s="61">
        <f t="shared" si="16"/>
        <v>39.99999999999994</v>
      </c>
      <c r="I118" s="61">
        <f t="shared" si="14"/>
        <v>236.79999999999995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</f>
        <v>156.2</v>
      </c>
      <c r="E119" s="1">
        <f>D119/D118*100</f>
        <v>83.97849462365589</v>
      </c>
      <c r="F119" s="1">
        <f t="shared" si="15"/>
        <v>80.02049180327869</v>
      </c>
      <c r="G119" s="1">
        <f t="shared" si="12"/>
        <v>44.45076835515083</v>
      </c>
      <c r="H119" s="44">
        <f t="shared" si="16"/>
        <v>39</v>
      </c>
      <c r="I119" s="44">
        <f t="shared" si="14"/>
        <v>195.2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f>81-45</f>
        <v>36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36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18022.9</v>
      </c>
      <c r="C124" s="53">
        <f>33585.8+9933.2</f>
        <v>43519</v>
      </c>
      <c r="D124" s="76">
        <f>3483.8+2635.6+1853.3+812.9+1333.3+1694.1+1722.4+661.9+934</f>
        <v>15131.3</v>
      </c>
      <c r="E124" s="17">
        <f>D124/D107*100</f>
        <v>12.45602077087336</v>
      </c>
      <c r="F124" s="6">
        <f t="shared" si="15"/>
        <v>83.95596713070591</v>
      </c>
      <c r="G124" s="6">
        <f t="shared" si="12"/>
        <v>34.76941106183506</v>
      </c>
      <c r="H124" s="61">
        <f t="shared" si="16"/>
        <v>2891.600000000002</v>
      </c>
      <c r="I124" s="61">
        <f t="shared" si="14"/>
        <v>28387.7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0.008231956785519658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>
      <c r="A126" s="16" t="s">
        <v>107</v>
      </c>
      <c r="B126" s="73">
        <v>0</v>
      </c>
      <c r="C126" s="53">
        <v>200</v>
      </c>
      <c r="D126" s="76"/>
      <c r="E126" s="17">
        <f>D126/D107*100</f>
        <v>0</v>
      </c>
      <c r="F126" s="125" t="e">
        <f t="shared" si="15"/>
        <v>#DIV/0!</v>
      </c>
      <c r="G126" s="6">
        <f t="shared" si="12"/>
        <v>0</v>
      </c>
      <c r="H126" s="61">
        <f t="shared" si="16"/>
        <v>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6.5+6.7+0.9+10.2+6.4+2.4+29+2.5+26.7+1.1+7.5+20.9+3.3+0.1+0.1+0.6+54.3+6.4+19</f>
        <v>204.59999999999997</v>
      </c>
      <c r="E128" s="17">
        <f>D128/D107*100</f>
        <v>0.16842583583173218</v>
      </c>
      <c r="F128" s="6">
        <f t="shared" si="15"/>
        <v>30.450959964280393</v>
      </c>
      <c r="G128" s="6">
        <f t="shared" si="12"/>
        <v>16.324902258038776</v>
      </c>
      <c r="H128" s="61">
        <f t="shared" si="16"/>
        <v>467.3</v>
      </c>
      <c r="I128" s="61">
        <f t="shared" si="14"/>
        <v>1048.7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</f>
        <v>25.6</v>
      </c>
      <c r="E129" s="1">
        <f>D129/D128*100</f>
        <v>12.51221896383187</v>
      </c>
      <c r="F129" s="1">
        <f>D129/B129*100</f>
        <v>12.343297974927676</v>
      </c>
      <c r="G129" s="1">
        <f t="shared" si="12"/>
        <v>5.57006092254134</v>
      </c>
      <c r="H129" s="44">
        <f t="shared" si="16"/>
        <v>181.8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f>45.1-20</f>
        <v>25.1</v>
      </c>
      <c r="C134" s="53">
        <v>108.1</v>
      </c>
      <c r="D134" s="76">
        <f>3.8+10.3+1.3</f>
        <v>15.400000000000002</v>
      </c>
      <c r="E134" s="17">
        <f>D134/D107*100</f>
        <v>0.012677213449700277</v>
      </c>
      <c r="F134" s="6">
        <f t="shared" si="15"/>
        <v>61.354581673306775</v>
      </c>
      <c r="G134" s="6">
        <f t="shared" si="12"/>
        <v>14.246068455134136</v>
      </c>
      <c r="H134" s="61">
        <f t="shared" si="16"/>
        <v>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v>18.2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18.2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0.5+1.3+15.9+33.5+3+0.6+15.2+1.3+36.5+1.9+0.3+0.3+0.6+5+2+16.5+0.1+0.5</f>
        <v>134.99999999999997</v>
      </c>
      <c r="E137" s="17">
        <f>D137/D107*100</f>
        <v>0.11113141660451537</v>
      </c>
      <c r="F137" s="6">
        <f t="shared" si="15"/>
        <v>65.82155046318867</v>
      </c>
      <c r="G137" s="6">
        <f>D137/C137*100</f>
        <v>35.414480587618044</v>
      </c>
      <c r="H137" s="61">
        <f t="shared" si="16"/>
        <v>70.10000000000002</v>
      </c>
      <c r="I137" s="61">
        <f t="shared" si="14"/>
        <v>246.20000000000002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</f>
        <v>122.39999999999999</v>
      </c>
      <c r="E138" s="1">
        <f>D138/D137*100</f>
        <v>90.66666666666669</v>
      </c>
      <c r="F138" s="1">
        <f t="shared" si="15"/>
        <v>72.72727272727272</v>
      </c>
      <c r="G138" s="1">
        <f>D138/C138*100</f>
        <v>39.98693237504083</v>
      </c>
      <c r="H138" s="44">
        <f t="shared" si="16"/>
        <v>45.90000000000002</v>
      </c>
      <c r="I138" s="44">
        <f t="shared" si="14"/>
        <v>183.70000000000005</v>
      </c>
    </row>
    <row r="139" spans="1:9" s="2" customFormat="1" ht="18.75">
      <c r="A139" s="16" t="s">
        <v>102</v>
      </c>
      <c r="B139" s="73">
        <f>607.1</f>
        <v>607.1</v>
      </c>
      <c r="C139" s="53">
        <f>1397.4+115.2</f>
        <v>1512.6000000000001</v>
      </c>
      <c r="D139" s="76">
        <f>26+59.9+0.4-0.1+0.1+27.3+5.8+57.7+6.3+46.3+13.6+50.5+6-0.1+43.3+3.1+0.2+52.2+16.7+42.4</f>
        <v>457.6</v>
      </c>
      <c r="E139" s="17">
        <f>D139/D107*100</f>
        <v>0.3766943425053796</v>
      </c>
      <c r="F139" s="6">
        <f t="shared" si="15"/>
        <v>75.37473233404711</v>
      </c>
      <c r="G139" s="6">
        <f t="shared" si="12"/>
        <v>30.252545286262063</v>
      </c>
      <c r="H139" s="61">
        <f t="shared" si="16"/>
        <v>149.5</v>
      </c>
      <c r="I139" s="61">
        <f t="shared" si="14"/>
        <v>1055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26+59.9+27.3+57.1-0.1+46.3+42.7-0.1+36.4+51.8+8.5+28</f>
        <v>383.79999999999995</v>
      </c>
      <c r="E140" s="1">
        <f>D140/D139*100</f>
        <v>83.8723776223776</v>
      </c>
      <c r="F140" s="1">
        <f aca="true" t="shared" si="17" ref="F140:F148">D140/B140*100</f>
        <v>87.74577046181984</v>
      </c>
      <c r="G140" s="1">
        <f t="shared" si="12"/>
        <v>32.5612963434292</v>
      </c>
      <c r="H140" s="44">
        <f t="shared" si="16"/>
        <v>53.60000000000002</v>
      </c>
      <c r="I140" s="44">
        <f t="shared" si="14"/>
        <v>794.9000000000001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3.9117132867132867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0.24695870356558977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v>22207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</f>
        <v>14379.800000000001</v>
      </c>
      <c r="E144" s="17">
        <f>D144/D107*100</f>
        <v>11.837389218441558</v>
      </c>
      <c r="F144" s="99">
        <f t="shared" si="17"/>
        <v>64.75345611744045</v>
      </c>
      <c r="G144" s="6">
        <f t="shared" si="12"/>
        <v>22.560441801722654</v>
      </c>
      <c r="H144" s="61">
        <f t="shared" si="16"/>
        <v>7827.199999999999</v>
      </c>
      <c r="I144" s="61">
        <f t="shared" si="14"/>
        <v>49359.2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0.015805357028197745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</f>
        <v>4336.9</v>
      </c>
      <c r="E147" s="17">
        <f>D147/D107*100</f>
        <v>3.5701173383120204</v>
      </c>
      <c r="F147" s="99">
        <f t="shared" si="17"/>
        <v>83.40031922463028</v>
      </c>
      <c r="G147" s="6">
        <f t="shared" si="12"/>
        <v>41.104939909769875</v>
      </c>
      <c r="H147" s="61">
        <f t="shared" si="16"/>
        <v>863.2000000000007</v>
      </c>
      <c r="I147" s="61">
        <f t="shared" si="14"/>
        <v>6213.9</v>
      </c>
      <c r="K147" s="38"/>
      <c r="L147" s="38"/>
    </row>
    <row r="148" spans="1:12" s="2" customFormat="1" ht="19.5" customHeight="1">
      <c r="A148" s="16" t="s">
        <v>51</v>
      </c>
      <c r="B148" s="73">
        <f>73575.6+155</f>
        <v>73730.6</v>
      </c>
      <c r="C148" s="53">
        <f>376354.8-1000+14285.9-198-200-300-15786.4</f>
        <v>373156.3</v>
      </c>
      <c r="D148" s="76">
        <f>69938.3+2324.7+1312.6+155</f>
        <v>73730.6</v>
      </c>
      <c r="E148" s="17">
        <f>D148/D107*100</f>
        <v>60.69471129704358</v>
      </c>
      <c r="F148" s="6">
        <f t="shared" si="17"/>
        <v>100</v>
      </c>
      <c r="G148" s="6">
        <f t="shared" si="12"/>
        <v>19.75863733239932</v>
      </c>
      <c r="H148" s="61">
        <f t="shared" si="16"/>
        <v>0</v>
      </c>
      <c r="I148" s="61">
        <f t="shared" si="14"/>
        <v>299425.69999999995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819+819+819.1+819+819+819.1+819+819+819.1+819+819+819.1+819.1</f>
        <v>10647.5</v>
      </c>
      <c r="E149" s="17">
        <f>D149/D107*100</f>
        <v>8.764975987382057</v>
      </c>
      <c r="F149" s="6">
        <f t="shared" si="15"/>
        <v>86.66720931179032</v>
      </c>
      <c r="G149" s="6">
        <f t="shared" si="12"/>
        <v>36.11133721324597</v>
      </c>
      <c r="H149" s="61">
        <f t="shared" si="16"/>
        <v>1638</v>
      </c>
      <c r="I149" s="61">
        <f t="shared" si="14"/>
        <v>18837.7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149493.5</v>
      </c>
      <c r="C150" s="77">
        <f>C43+C69+C72+C77+C79+C87+C102+C107+C100+C84+C98</f>
        <v>555013.8999999999</v>
      </c>
      <c r="D150" s="53">
        <f>D43+D69+D72+D77+D79+D87+D102+D107+D100+D84+D98</f>
        <v>125962.2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749402.9000000001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579334.7000000001</v>
      </c>
      <c r="E151" s="31">
        <v>100</v>
      </c>
      <c r="F151" s="3">
        <f>D151/B151*100</f>
        <v>77.3061726876157</v>
      </c>
      <c r="G151" s="3">
        <f aca="true" t="shared" si="18" ref="G151:G157">D151/C151*100</f>
        <v>30.818601659785255</v>
      </c>
      <c r="H151" s="47">
        <f aca="true" t="shared" si="19" ref="H151:H157">B151-D151</f>
        <v>170068.20000000007</v>
      </c>
      <c r="I151" s="47">
        <f aca="true" t="shared" si="20" ref="I151:I157">C151-D151</f>
        <v>1300486.7999999998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305094.3000000001</v>
      </c>
      <c r="C152" s="60">
        <f>C8+C20+C34+C52+C60+C91+C115+C119+C46+C140+C131+C103</f>
        <v>723589.8999999999</v>
      </c>
      <c r="D152" s="60">
        <f>D8+D20+D34+D52+D60+D91+D115+D119+D46+D140+D131+D103</f>
        <v>223266.9</v>
      </c>
      <c r="E152" s="6">
        <f>D152/D151*100</f>
        <v>38.53849942011068</v>
      </c>
      <c r="F152" s="6">
        <f aca="true" t="shared" si="21" ref="F152:F157">D152/B152*100</f>
        <v>73.1796365910474</v>
      </c>
      <c r="G152" s="6">
        <f t="shared" si="18"/>
        <v>30.855447263705592</v>
      </c>
      <c r="H152" s="61">
        <f t="shared" si="19"/>
        <v>81827.40000000011</v>
      </c>
      <c r="I152" s="72">
        <f t="shared" si="20"/>
        <v>500322.9999999999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57429</v>
      </c>
      <c r="C153" s="61">
        <f>C11+C23+C36+C55+C62+C92+C49+C141+C109+C112+C96+C138</f>
        <v>102336.00000000003</v>
      </c>
      <c r="D153" s="61">
        <f>D11+D23+D36+D55+D62+D92+D49+D141+D109+D112+D96+D138</f>
        <v>48956.49999999999</v>
      </c>
      <c r="E153" s="6">
        <f>D153/D151*100</f>
        <v>8.450469132955437</v>
      </c>
      <c r="F153" s="6">
        <f t="shared" si="21"/>
        <v>85.24700064427378</v>
      </c>
      <c r="G153" s="6">
        <f t="shared" si="18"/>
        <v>47.83898139462161</v>
      </c>
      <c r="H153" s="61">
        <f t="shared" si="19"/>
        <v>8472.500000000007</v>
      </c>
      <c r="I153" s="72">
        <f t="shared" si="20"/>
        <v>53379.50000000004</v>
      </c>
      <c r="K153" s="39"/>
      <c r="L153" s="90"/>
    </row>
    <row r="154" spans="1:12" ht="18.75">
      <c r="A154" s="18" t="s">
        <v>1</v>
      </c>
      <c r="B154" s="60">
        <f>B22+B10+B54+B48+B61+B35+B123</f>
        <v>16007.3</v>
      </c>
      <c r="C154" s="60">
        <f>C22+C10+C54+C48+C61+C35+C123</f>
        <v>28689.1</v>
      </c>
      <c r="D154" s="60">
        <f>D22+D10+D54+D48+D61+D35+D123</f>
        <v>12915.6</v>
      </c>
      <c r="E154" s="6">
        <f>D154/D151*100</f>
        <v>2.2293848443740725</v>
      </c>
      <c r="F154" s="6">
        <f t="shared" si="21"/>
        <v>80.68568715523543</v>
      </c>
      <c r="G154" s="6">
        <f t="shared" si="18"/>
        <v>45.01918847227693</v>
      </c>
      <c r="H154" s="61">
        <f t="shared" si="19"/>
        <v>3091.699999999999</v>
      </c>
      <c r="I154" s="72">
        <f t="shared" si="20"/>
        <v>15773.499999999998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11333.7</v>
      </c>
      <c r="C155" s="60">
        <f>C12+C24+C104+C63+C38+C93+C129+C56+C136</f>
        <v>29700.2</v>
      </c>
      <c r="D155" s="60">
        <f>D12+D24+D104+D63+D38+D93+D129+D56</f>
        <v>7738.699999999999</v>
      </c>
      <c r="E155" s="6">
        <f>D155/D151*100</f>
        <v>1.3357908649352435</v>
      </c>
      <c r="F155" s="6">
        <f t="shared" si="21"/>
        <v>68.28043798582985</v>
      </c>
      <c r="G155" s="6">
        <f t="shared" si="18"/>
        <v>26.05605349458926</v>
      </c>
      <c r="H155" s="61">
        <f>B155-D155</f>
        <v>3595.000000000002</v>
      </c>
      <c r="I155" s="72">
        <f t="shared" si="20"/>
        <v>21961.5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22.1</v>
      </c>
      <c r="E156" s="6">
        <f>D156/D151*100</f>
        <v>0.0038147205751701044</v>
      </c>
      <c r="F156" s="6">
        <f t="shared" si="21"/>
        <v>44.91869918699188</v>
      </c>
      <c r="G156" s="6">
        <f t="shared" si="18"/>
        <v>11.824505082932049</v>
      </c>
      <c r="H156" s="61">
        <f t="shared" si="19"/>
        <v>27.099999999999994</v>
      </c>
      <c r="I156" s="72">
        <f t="shared" si="20"/>
        <v>164.8</v>
      </c>
      <c r="K156" s="39"/>
      <c r="L156" s="40"/>
    </row>
    <row r="157" spans="1:12" ht="19.5" thickBot="1">
      <c r="A157" s="126" t="s">
        <v>28</v>
      </c>
      <c r="B157" s="78">
        <f>B151-B152-B153-B154-B155-B156</f>
        <v>359489.4</v>
      </c>
      <c r="C157" s="78">
        <f>C151-C152-C153-C154-C155-C156</f>
        <v>995319.4000000001</v>
      </c>
      <c r="D157" s="78">
        <f>D151-D152-D153-D154-D155-D156</f>
        <v>286434.9000000001</v>
      </c>
      <c r="E157" s="36">
        <f>D157/D151*100</f>
        <v>49.44204101704939</v>
      </c>
      <c r="F157" s="36">
        <f t="shared" si="21"/>
        <v>79.67826033257171</v>
      </c>
      <c r="G157" s="36">
        <f t="shared" si="18"/>
        <v>28.77818919233364</v>
      </c>
      <c r="H157" s="127">
        <f t="shared" si="19"/>
        <v>73054.49999999994</v>
      </c>
      <c r="I157" s="127">
        <f t="shared" si="20"/>
        <v>708884.5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579334.7000000001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579334.7000000001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2017-05-05T09:39:50Z</cp:lastPrinted>
  <dcterms:created xsi:type="dcterms:W3CDTF">2000-06-20T04:48:00Z</dcterms:created>
  <dcterms:modified xsi:type="dcterms:W3CDTF">2017-05-16T05:01:09Z</dcterms:modified>
  <cp:category/>
  <cp:version/>
  <cp:contentType/>
  <cp:contentStatus/>
</cp:coreProperties>
</file>